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แม่ต่อม" sheetId="2" r:id="rId1"/>
  </sheets>
  <definedNames>
    <definedName name="_xlnm.Print_Area" localSheetId="0">'อ่างฯ แม่ต่อม'!$A$1:$I$103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<sst xmlns="http://schemas.openxmlformats.org/spreadsheetml/2006/main" count="91" uniqueCount="71">
  <si>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</si>
  <si>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</si>
  <si>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</si>
  <si>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</si>
  <si>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</si>
  <si>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</si>
  <si>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</si>
  <si>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</si>
  <si>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</si>
  <si>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</si>
  <si>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</si>
  <si>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</si>
  <si>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</si>
  <si>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</si>
  <si>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</si>
  <si>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</si>
  <si>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</si>
  <si>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</si>
  <si>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</si>
  <si>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</si>
  <si>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</si>
  <si>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</si>
  <si>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</si>
  <si>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</si>
  <si>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</si>
  <si>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</si>
  <si>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</si>
  <si>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</si>
  <si>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</si>
  <si>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</si>
  <si>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</si>
  <si>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</si>
  <si>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</si>
  <si>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</si>
  <si>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</si>
  <si>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</si>
  <si>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</si>
  <si>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</si>
  <si>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</si>
  <si>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</si>
  <si>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</si>
  <si>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</si>
  <si>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</si>
  <si>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</si>
  <si>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</si>
  <si>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</si>
  <si>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</si>
  <si>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</si>
  <si>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</si>
  <si>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</si>
  <si>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</si>
  <si>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</si>
  <si>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</si>
  <si>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</si>
  <si>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</si>
  <si>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</si>
  <si>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</si>
  <si>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</si>
  <si>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</si>
  <si>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</si>
  <si>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</si>
  <si>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</si>
  <si>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</si>
  <si>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</si>
  <si>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เมือง</t>
  </si>
  <si>
    <t>เมตร (ร.ส.ม.)</t>
  </si>
  <si>
    <t>ท่อส่งน้ำ ( outlet ) อ่างเก็บน้ำแม่ต๋อม</t>
  </si>
  <si>
    <t>โครงการชลประทานพะเยา</t>
  </si>
  <si>
    <t>พะเยา</t>
  </si>
  <si>
    <t>N  2121300</t>
  </si>
  <si>
    <t>E  584600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</si>
</sst>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sz="1440" b="1" i="0" u="sng" strike="noStrike" baseline="0"/>
              <a:t>ท่อส่งน้ำ ( </a:t>
            </a:r>
            <a:r>
              <a:rPr lang="en-US" sz="1440" b="1" i="0" u="sng" strike="noStrike" baseline="0"/>
              <a:t>outlet ) </a:t>
            </a:r>
            <a:r>
              <a:rPr lang="th-TH" sz="1440" b="1" i="0" u="sng" strike="noStrike" baseline="0"/>
              <a:t>อ่างเก็บน้ำแม่ต๋อม </a:t>
            </a:r>
            <a:r>
              <a:rPr lang="th-TH"/>
              <a:t>โครงการ </a:t>
            </a:r>
            <a:r>
              <a:rPr lang="th-TH" u="sng"/>
              <a:t>ชลประทานพะเยา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8181489655895061"/>
                  <c:y val="0.27227397660107511"/>
                </c:manualLayout>
              </c:layout>
              <c:numFmt formatCode="#,##0.0000000" sourceLinked="0"/>
            </c:trendlineLbl>
          </c:trendline>
          <c:xVal>
            <c:numRef>
              <c:f>'อ่างฯ แม่ต่อม'!$H$53:$H$56</c:f>
              <c:numCache>
                <c:formatCode>0.000</c:formatCode>
                <c:ptCount val="4"/>
                <c:pt idx="0">
                  <c:v>8.6620000000000008</c:v>
                </c:pt>
                <c:pt idx="1">
                  <c:v>10.827500000000001</c:v>
                </c:pt>
                <c:pt idx="2">
                  <c:v>14.436666666666669</c:v>
                </c:pt>
                <c:pt idx="3">
                  <c:v>21.655000000000001</c:v>
                </c:pt>
              </c:numCache>
            </c:numRef>
          </c:xVal>
          <c:yVal>
            <c:numRef>
              <c:f>'อ่างฯ แม่ต่อม'!$I$53:$I$56</c:f>
              <c:numCache>
                <c:formatCode>0.000</c:formatCode>
                <c:ptCount val="4"/>
                <c:pt idx="0">
                  <c:v>0.16858053240571305</c:v>
                </c:pt>
                <c:pt idx="1">
                  <c:v>0.18089320320883298</c:v>
                </c:pt>
                <c:pt idx="2">
                  <c:v>0.19779826517787438</c:v>
                </c:pt>
                <c:pt idx="3">
                  <c:v>0.17194346451934051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544286</xdr:colOff>
      <xdr:row>25</xdr:row>
      <xdr:rowOff>81643</xdr:rowOff>
    </xdr:from>
    <xdr:to>
      <xdr:col>7</xdr:col>
      <xdr:colOff>129037</xdr:colOff>
      <xdr:row>34</xdr:row>
      <xdr:rowOff>187213</xdr:rowOff>
    </xdr:to>
    <xdr:pic>
      <xdr:nvPicPr>
        <xdr:cNvPr id="32" name="รูปภาพ 31" descr="36.อ่างแม่ต๋อม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741715" y="6674304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J103"/>
  <sheetViews>
    <sheetView tabSelected="1" view="pageLayout" topLeftCell="A84" zoomScale="140" zoomScalePageLayoutView="140" workbookViewId="0">
      <selection activeCell="F90" sqref="F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10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10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10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10" ht="18" customHeight="1"/>
    <row r="5" spans="1:10">
      <c r="A5" s="49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7" t="s">
        <v>66</v>
      </c>
      <c r="E7" s="67"/>
      <c r="F7" s="67"/>
      <c r="G7" s="68" t="s">
        <v>4</v>
      </c>
      <c r="H7" s="67"/>
      <c r="I7" s="67"/>
      <c r="J7" s="67"/>
    </row>
    <row r="8" spans="1:10" ht="21.2" customHeight="1">
      <c r="B8" s="2" t="s">
        <v>5</v>
      </c>
      <c r="D8" s="67" t="s">
        <v>67</v>
      </c>
      <c r="E8" s="67"/>
      <c r="F8" s="67"/>
      <c r="G8" s="68"/>
      <c r="H8" s="67"/>
      <c r="I8" s="67"/>
      <c r="J8" s="67"/>
    </row>
    <row r="9" spans="1:10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  <c r="J9" s="67"/>
    </row>
    <row r="10" spans="1:10" ht="21.2" customHeight="1">
      <c r="B10" s="2" t="s">
        <v>8</v>
      </c>
      <c r="D10" s="67" t="s">
        <v>64</v>
      </c>
      <c r="E10" s="67"/>
      <c r="F10" s="67"/>
      <c r="G10" s="68" t="s">
        <v>9</v>
      </c>
      <c r="H10" s="67" t="s">
        <v>68</v>
      </c>
      <c r="I10" s="67"/>
      <c r="J10" s="67"/>
    </row>
    <row r="11" spans="1:10" ht="21.2" customHeight="1">
      <c r="B11" s="2" t="s">
        <v>55</v>
      </c>
      <c r="D11" s="67" t="s">
        <v>69</v>
      </c>
      <c r="E11" s="67"/>
      <c r="F11" s="67" t="s">
        <v>70</v>
      </c>
      <c r="G11" s="67"/>
      <c r="H11" s="67"/>
      <c r="I11" s="67"/>
      <c r="J11" s="67"/>
    </row>
    <row r="12" spans="1:10" ht="21.2" customHeight="1">
      <c r="B12" s="2" t="s">
        <v>48</v>
      </c>
      <c r="D12" s="1" t="s">
        <v>49</v>
      </c>
      <c r="F12" s="1" t="s">
        <v>50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23</v>
      </c>
    </row>
    <row r="16" spans="1:10" ht="21.2" customHeight="1">
      <c r="B16" s="2" t="s">
        <v>56</v>
      </c>
      <c r="G16" s="73">
        <v>2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89">
        <v>0.5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90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0</v>
      </c>
      <c r="H21" s="1" t="s">
        <v>65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4.3310000000000004</v>
      </c>
      <c r="C53" s="22">
        <f t="shared" ref="C53:C57" si="0">$G$21</f>
        <v>0</v>
      </c>
      <c r="D53" s="22">
        <f>$B53-$C53</f>
        <v>4.3310000000000004</v>
      </c>
      <c r="E53" s="25">
        <f>SQRT(2*9.81*D53)</f>
        <v>9.2181462344660172</v>
      </c>
      <c r="F53" s="69">
        <v>0.5</v>
      </c>
      <c r="G53" s="70">
        <v>0.77700000000000002</v>
      </c>
      <c r="H53" s="11">
        <f>D53/F53</f>
        <v>8.6620000000000008</v>
      </c>
      <c r="I53" s="11">
        <f>G53/(($G$16*$G$17)*F53*E53)</f>
        <v>0.16858053240571305</v>
      </c>
    </row>
    <row r="54" spans="1:9">
      <c r="A54" s="18">
        <v>2</v>
      </c>
      <c r="B54" s="55">
        <v>4.3310000000000004</v>
      </c>
      <c r="C54" s="23">
        <f t="shared" si="0"/>
        <v>0</v>
      </c>
      <c r="D54" s="23">
        <f t="shared" ref="D54:D57" si="1">$B54-$C54</f>
        <v>4.3310000000000004</v>
      </c>
      <c r="E54" s="26">
        <f t="shared" ref="E54:E57" si="2">SQRT(2*9.81*D54)</f>
        <v>9.2181462344660172</v>
      </c>
      <c r="F54" s="71">
        <v>0.4</v>
      </c>
      <c r="G54" s="72">
        <v>0.66700000000000004</v>
      </c>
      <c r="H54" s="12">
        <f t="shared" ref="H54:H57" si="3">D54/F54</f>
        <v>10.827500000000001</v>
      </c>
      <c r="I54" s="12">
        <f t="shared" ref="I54:I57" si="4">G54/(($G$16*$G$17)*F54*E54)</f>
        <v>0.18089320320883298</v>
      </c>
    </row>
    <row r="55" spans="1:9">
      <c r="A55" s="18">
        <v>3</v>
      </c>
      <c r="B55" s="55">
        <v>4.3310000000000004</v>
      </c>
      <c r="C55" s="23">
        <f t="shared" si="0"/>
        <v>0</v>
      </c>
      <c r="D55" s="23">
        <f t="shared" si="1"/>
        <v>4.3310000000000004</v>
      </c>
      <c r="E55" s="27">
        <f t="shared" si="2"/>
        <v>9.2181462344660172</v>
      </c>
      <c r="F55" s="55">
        <v>0.3</v>
      </c>
      <c r="G55" s="57">
        <v>0.54700000000000004</v>
      </c>
      <c r="H55" s="12">
        <f t="shared" si="3"/>
        <v>14.436666666666669</v>
      </c>
      <c r="I55" s="12">
        <f t="shared" si="4"/>
        <v>0.19779826517787438</v>
      </c>
    </row>
    <row r="56" spans="1:9">
      <c r="A56" s="18">
        <v>4</v>
      </c>
      <c r="B56" s="55">
        <v>4.3310000000000004</v>
      </c>
      <c r="C56" s="23">
        <f t="shared" si="0"/>
        <v>0</v>
      </c>
      <c r="D56" s="23">
        <f t="shared" si="1"/>
        <v>4.3310000000000004</v>
      </c>
      <c r="E56" s="28">
        <f t="shared" si="2"/>
        <v>9.2181462344660172</v>
      </c>
      <c r="F56" s="56">
        <v>0.2</v>
      </c>
      <c r="G56" s="58">
        <v>0.317</v>
      </c>
      <c r="H56" s="12">
        <f t="shared" si="3"/>
        <v>21.655000000000001</v>
      </c>
      <c r="I56" s="12">
        <f t="shared" si="4"/>
        <v>0.17194346451934051</v>
      </c>
    </row>
    <row r="57" spans="1:9">
      <c r="A57" s="18"/>
      <c r="B57" s="55"/>
      <c r="C57" s="23"/>
      <c r="D57" s="23"/>
      <c r="E57" s="28"/>
      <c r="F57" s="55"/>
      <c r="G57" s="57"/>
      <c r="H57" s="12"/>
      <c r="I57" s="12"/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4.3310000000000004</v>
      </c>
      <c r="C87" s="15">
        <f t="shared" ref="C87:C91" si="5">$G$21</f>
        <v>0</v>
      </c>
      <c r="D87" s="15">
        <f>B87-C87</f>
        <v>4.3310000000000004</v>
      </c>
      <c r="E87" s="69">
        <v>0.5</v>
      </c>
      <c r="F87" s="36">
        <f>D87/E87</f>
        <v>8.6620000000000008</v>
      </c>
      <c r="G87" s="60">
        <f>(0.0000426*F87)+0.1792126</f>
        <v>0.1795816012</v>
      </c>
      <c r="H87" s="78">
        <f>G87*($G$16*$G$17)*E87*(2*9.81*D87)^0.5</f>
        <v>0.82770473044057902</v>
      </c>
      <c r="I87" s="78"/>
    </row>
    <row r="88" spans="1:9" ht="21.2" customHeight="1">
      <c r="A88" s="46">
        <v>2</v>
      </c>
      <c r="B88" s="55">
        <v>4.3310000000000004</v>
      </c>
      <c r="C88" s="16">
        <f t="shared" si="5"/>
        <v>0</v>
      </c>
      <c r="D88" s="16">
        <f t="shared" ref="D88:D91" si="6">B88-C88</f>
        <v>4.3310000000000004</v>
      </c>
      <c r="E88" s="71">
        <v>0.4</v>
      </c>
      <c r="F88" s="37">
        <f t="shared" ref="F88:F91" si="7">D88/E88</f>
        <v>10.827500000000001</v>
      </c>
      <c r="G88" s="37">
        <f t="shared" ref="G88:G90" si="8">(0.0000426*F88)+0.1792126</f>
        <v>0.17967385150000001</v>
      </c>
      <c r="H88" s="76">
        <f t="shared" ref="H88:H90" si="9">G88*($G$16*$G$17)*E88*(2*9.81*D88)^0.5</f>
        <v>0.66250393505469263</v>
      </c>
      <c r="I88" s="76"/>
    </row>
    <row r="89" spans="1:9" ht="21.2" customHeight="1">
      <c r="A89" s="46">
        <v>3</v>
      </c>
      <c r="B89" s="55">
        <v>4.3310000000000004</v>
      </c>
      <c r="C89" s="16">
        <f t="shared" si="5"/>
        <v>0</v>
      </c>
      <c r="D89" s="16">
        <f t="shared" si="6"/>
        <v>4.3310000000000004</v>
      </c>
      <c r="E89" s="55">
        <v>0.3</v>
      </c>
      <c r="F89" s="37">
        <f t="shared" si="7"/>
        <v>14.436666666666669</v>
      </c>
      <c r="G89" s="37">
        <f t="shared" si="8"/>
        <v>0.179827602</v>
      </c>
      <c r="H89" s="76">
        <f t="shared" si="9"/>
        <v>0.49730313966880613</v>
      </c>
      <c r="I89" s="76"/>
    </row>
    <row r="90" spans="1:9" ht="21.2" customHeight="1">
      <c r="A90" s="46">
        <v>4</v>
      </c>
      <c r="B90" s="55">
        <v>4.3310000000000004</v>
      </c>
      <c r="C90" s="16">
        <f t="shared" si="5"/>
        <v>0</v>
      </c>
      <c r="D90" s="16">
        <f t="shared" si="6"/>
        <v>4.3310000000000004</v>
      </c>
      <c r="E90" s="56">
        <v>0.2</v>
      </c>
      <c r="F90" s="37">
        <f t="shared" si="7"/>
        <v>21.655000000000001</v>
      </c>
      <c r="G90" s="64">
        <f t="shared" si="8"/>
        <v>0.18013510299999999</v>
      </c>
      <c r="H90" s="76">
        <f t="shared" si="9"/>
        <v>0.33210234428291963</v>
      </c>
      <c r="I90" s="76"/>
    </row>
    <row r="91" spans="1:9" ht="21.2" customHeight="1">
      <c r="A91" s="46"/>
      <c r="B91" s="55"/>
      <c r="C91" s="16"/>
      <c r="D91" s="16"/>
      <c r="E91" s="55"/>
      <c r="F91" s="37"/>
      <c r="G91" s="37"/>
      <c r="H91" s="76"/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แม่ต่อม</vt:lpstr>
      <vt:lpstr>'อ่างฯ แม่ต่อม'!Print_Area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2014-03-31T03:40:51Z</dcterms:modified>
</cp:coreProperties>
</file>